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ual\"/>
    </mc:Choice>
  </mc:AlternateContent>
  <bookViews>
    <workbookView xWindow="0" yWindow="0" windowWidth="28800" windowHeight="12480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</workbook>
</file>

<file path=xl/calcChain.xml><?xml version="1.0" encoding="utf-8"?>
<calcChain xmlns="http://schemas.openxmlformats.org/spreadsheetml/2006/main">
  <c r="A3" i="64" l="1"/>
  <c r="A3" i="63"/>
  <c r="E41" i="62" l="1"/>
  <c r="E39" i="62"/>
  <c r="E38" i="62"/>
  <c r="E30" i="62"/>
  <c r="E29" i="62"/>
  <c r="E26" i="62"/>
  <c r="E74" i="59"/>
  <c r="D74" i="59"/>
  <c r="D66" i="59"/>
  <c r="D62" i="59"/>
  <c r="D61" i="59"/>
  <c r="E66" i="59"/>
  <c r="E62" i="59"/>
  <c r="E61" i="59"/>
  <c r="E34" i="62" l="1"/>
  <c r="E23" i="62"/>
  <c r="C52" i="59"/>
  <c r="E37" i="62" l="1"/>
  <c r="E28" i="62"/>
  <c r="E20" i="62"/>
  <c r="C37" i="62"/>
  <c r="C28" i="62"/>
  <c r="C20" i="62"/>
  <c r="E72" i="59"/>
  <c r="D72" i="59"/>
  <c r="E52" i="59"/>
  <c r="D52" i="59"/>
  <c r="D60" i="59" l="1"/>
  <c r="E60" i="59"/>
  <c r="D46" i="62" l="1"/>
  <c r="C46" i="62"/>
  <c r="D15" i="62"/>
  <c r="C15" i="62"/>
  <c r="C218" i="60"/>
  <c r="C185" i="60"/>
  <c r="C170" i="60"/>
  <c r="C160" i="60"/>
  <c r="C127" i="60"/>
  <c r="C131" i="60"/>
  <c r="C128" i="60"/>
  <c r="C117" i="60"/>
  <c r="C107" i="60"/>
  <c r="C100" i="60"/>
  <c r="C73" i="60"/>
  <c r="C58" i="60"/>
  <c r="C8" i="60"/>
  <c r="C118" i="59"/>
  <c r="C101" i="59"/>
  <c r="C72" i="59"/>
  <c r="C60" i="59"/>
  <c r="C99" i="60" l="1"/>
  <c r="C98" i="60" s="1"/>
  <c r="D98" i="60" s="1"/>
  <c r="C39" i="64"/>
  <c r="C30" i="64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<sst xmlns="http://schemas.openxmlformats.org/spreadsheetml/2006/main" count="908" uniqueCount="648">
  <si>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</si>
  <si>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</si>
  <si>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</si>
  <si>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</si>
  <si>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</si>
  <si>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</si>
  <si>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</si>
  <si>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</si>
  <si>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</si>
  <si>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</si>
  <si>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</si>
  <si>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</si>
  <si>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</si>
  <si>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</si>
  <si>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</si>
  <si>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</si>
  <si>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</si>
  <si>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</si>
  <si>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</si>
  <si>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</si>
  <si>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</si>
  <si>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</si>
  <si>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</si>
  <si>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</si>
  <si>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</si>
  <si>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</si>
  <si>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</si>
  <si>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</si>
  <si>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</si>
  <si>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</si>
  <si>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</si>
  <si>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</si>
  <si>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</si>
  <si>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</si>
  <si>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</si>
  <si>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</si>
  <si>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</si>
  <si>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</si>
  <si>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</si>
  <si>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</si>
  <si>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</si>
  <si>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</si>
  <si>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</si>
  <si>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</si>
  <si>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</si>
  <si>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</si>
  <si>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</si>
  <si>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</si>
  <si>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</si>
  <si>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</si>
  <si>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</si>
  <si>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</si>
  <si>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</si>
  <si>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</si>
  <si>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</si>
  <si>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</si>
  <si>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</si>
  <si>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</si>
  <si>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</si>
  <si>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</si>
  <si>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</si>
  <si>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</si>
  <si>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</si>
  <si>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</si>
  <si>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</si>
  <si>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</si>
  <si>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</si>
  <si>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</si>
  <si>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</si>
  <si>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</si>
  <si>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</si>
  <si>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</si>
  <si>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</si>
  <si>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</si>
  <si>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</si>
  <si>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</si>
  <si>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</si>
  <si>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</si>
  <si>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</si>
  <si>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</si>
  <si>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</si>
  <si>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</si>
  <si>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</si>
  <si>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</si>
  <si>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</si>
  <si>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</si>
  <si>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</si>
  <si>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</si>
  <si>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</si>
  <si>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</si>
  <si>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</si>
  <si>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</si>
  <si>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</si>
  <si>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</si>
  <si>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</si>
  <si>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</si>
  <si>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</si>
  <si>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</si>
  <si>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</si>
  <si>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</si>
  <si>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</si>
  <si>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</si>
  <si>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</si>
  <si>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</si>
  <si>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</si>
  <si>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</si>
  <si>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</si>
  <si>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</si>
  <si>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</si>
  <si>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</si>
  <si>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</si>
  <si>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</si>
  <si>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</si>
  <si>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</si>
  <si>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</si>
  <si>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</si>
  <si>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</si>
  <si>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</si>
  <si>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</si>
  <si>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</si>
  <si>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</si>
  <si>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</si>
  <si>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</si>
  <si>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</si>
  <si>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</si>
  <si>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</si>
  <si>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</si>
  <si>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</si>
  <si>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</si>
  <si>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</si>
  <si>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</si>
  <si>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</si>
  <si>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</si>
  <si>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</si>
  <si>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</si>
  <si>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</si>
  <si>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</si>
  <si>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</si>
  <si>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</si>
  <si>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</si>
  <si>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</si>
  <si>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</si>
  <si>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</si>
  <si>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</si>
  <si>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</si>
  <si>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</si>
  <si>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</si>
  <si>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</si>
  <si>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</si>
  <si>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</si>
  <si>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</si>
  <si>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</si>
  <si>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</si>
  <si>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</si>
  <si>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</si>
  <si>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</si>
  <si>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</si>
  <si>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</si>
  <si>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</si>
  <si>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</si>
  <si>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</si>
  <si>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</si>
  <si>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</si>
  <si>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</si>
  <si>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</si>
  <si>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</si>
  <si>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</si>
  <si>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</si>
  <si>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</si>
  <si>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</si>
  <si>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</si>
  <si>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</si>
  <si>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</si>
  <si>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</si>
  <si>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</si>
  <si>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</si>
  <si>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</si>
  <si>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</si>
  <si>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</si>
  <si>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</si>
  <si>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</si>
  <si>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</si>
  <si>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</si>
  <si>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</si>
  <si>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</si>
  <si>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</si>
  <si>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</si>
  <si>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</si>
  <si>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</si>
  <si>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</si>
  <si>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</si>
  <si>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</si>
  <si>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</si>
  <si>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</si>
  <si>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</si>
  <si>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</si>
  <si>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</si>
  <si>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</si>
  <si>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</si>
  <si>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</si>
  <si>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</si>
  <si>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</si>
  <si>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</si>
  <si>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</si>
  <si>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</si>
  <si>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</si>
  <si>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</si>
  <si>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</si>
  <si>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</si>
  <si>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</si>
  <si>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</si>
  <si>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</si>
  <si>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</si>
  <si>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</si>
  <si>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</si>
  <si>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</si>
  <si>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</si>
  <si>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</si>
  <si>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</si>
  <si>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</si>
  <si>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</si>
  <si>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</si>
  <si>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</si>
  <si>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</si>
  <si>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</si>
  <si>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</si>
  <si>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</si>
  <si>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</si>
  <si>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</si>
  <si>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</si>
  <si>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</si>
  <si>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</si>
  <si>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</si>
  <si>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</si>
  <si>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</si>
  <si>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</si>
  <si>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</si>
  <si>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</si>
  <si>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</si>
  <si>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</si>
  <si>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</si>
  <si>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</si>
  <si>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</si>
  <si>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</si>
  <si>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</si>
  <si>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</si>
  <si>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</si>
  <si>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</si>
  <si>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</si>
  <si>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</si>
  <si>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</si>
  <si>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</si>
  <si>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</si>
  <si>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</si>
  <si>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</si>
  <si>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</si>
  <si>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</si>
  <si>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</si>
  <si>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</si>
  <si>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</si>
  <si>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</si>
  <si>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</si>
  <si>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</si>
  <si>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</si>
  <si>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</si>
  <si>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</si>
  <si>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</si>
  <si>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</si>
  <si>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</si>
  <si>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</si>
  <si>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</si>
  <si>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</si>
  <si>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</si>
  <si>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</si>
  <si>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</si>
  <si>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</si>
  <si>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</si>
  <si>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</si>
  <si>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</si>
  <si>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</si>
  <si>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</si>
  <si>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</si>
  <si>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</si>
  <si>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</si>
  <si>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</si>
  <si>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</si>
  <si>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</si>
  <si>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</si>
  <si>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</si>
  <si>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</si>
  <si>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</si>
  <si>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</si>
  <si>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</si>
  <si>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</si>
  <si>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</si>
  <si>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</si>
  <si>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</si>
  <si>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</si>
  <si>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</si>
  <si>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</si>
  <si>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</si>
  <si>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</si>
  <si>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</si>
  <si>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</si>
  <si>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</si>
  <si>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</si>
  <si>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</si>
  <si>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</si>
  <si>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</si>
  <si>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</si>
  <si>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</si>
  <si>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</si>
  <si>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</si>
  <si>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</si>
  <si>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</si>
  <si>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</si>
  <si>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</si>
  <si>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</si>
  <si>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</si>
  <si>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</si>
  <si>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</si>
  <si>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</si>
  <si>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</si>
  <si>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</si>
  <si>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</si>
  <si>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</si>
  <si>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</si>
  <si>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</si>
  <si>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</si>
  <si>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</si>
  <si>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</si>
  <si>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</si>
  <si>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</si>
  <si>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</si>
  <si>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</si>
  <si>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</si>
  <si>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</si>
  <si>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</si>
  <si>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</si>
  <si>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</si>
  <si>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</si>
  <si>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</si>
  <si>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</si>
  <si>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</si>
  <si>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</si>
  <si>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</si>
  <si>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</si>
  <si>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</si>
  <si>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</si>
  <si>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</si>
  <si>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</si>
  <si>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</si>
  <si>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</si>
  <si>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</si>
  <si>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</si>
  <si>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</si>
  <si>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</si>
  <si>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</si>
  <si>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</si>
  <si>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</si>
  <si>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</si>
  <si>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</si>
  <si>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</si>
  <si>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</si>
  <si>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</si>
  <si>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</si>
  <si>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</si>
  <si>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</si>
  <si>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</si>
  <si>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</si>
  <si>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</si>
  <si>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</si>
  <si>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</si>
  <si>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</si>
  <si>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</si>
  <si>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</si>
  <si>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</si>
  <si>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</si>
  <si>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</si>
  <si>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</si>
  <si>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</si>
  <si>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</si>
  <si>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</si>
  <si>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</si>
  <si>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</si>
  <si>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</si>
  <si>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</si>
  <si>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</si>
  <si>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</si>
  <si>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</si>
  <si>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</si>
  <si>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</si>
  <si>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</si>
  <si>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</si>
  <si>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</si>
  <si>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</si>
  <si>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</si>
  <si>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</si>
  <si>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</si>
  <si>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</si>
  <si>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</si>
  <si>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</si>
  <si>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</si>
  <si>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</si>
  <si>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</si>
  <si>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</si>
  <si>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</si>
  <si>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</si>
  <si>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</si>
  <si>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</si>
  <si>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</si>
  <si>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</si>
  <si>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</si>
  <si>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</si>
  <si>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</si>
  <si>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</si>
  <si>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</si>
  <si>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</si>
  <si>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</si>
  <si>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</si>
  <si>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</si>
  <si>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</si>
  <si>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</si>
  <si>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</si>
  <si>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</si>
  <si>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</si>
  <si>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</si>
  <si>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</si>
  <si>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</si>
  <si>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</si>
  <si>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</si>
  <si>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</si>
  <si>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</si>
  <si>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</si>
  <si>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</si>
  <si>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</si>
  <si>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</si>
  <si>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</si>
  <si>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</si>
  <si>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</si>
  <si>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</si>
  <si>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</si>
  <si>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</si>
  <si>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</si>
  <si>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</si>
  <si>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</si>
  <si>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</si>
  <si>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</si>
  <si>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</si>
  <si>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</si>
  <si>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</si>
  <si>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</si>
  <si>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</si>
  <si>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</si>
  <si>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</si>
  <si>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</si>
  <si>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</si>
  <si>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</si>
  <si>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</si>
  <si>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</si>
  <si>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</si>
  <si>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</si>
  <si>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</si>
  <si>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</si>
  <si>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</si>
  <si>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</si>
  <si>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</si>
  <si>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</si>
  <si>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</si>
  <si>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</si>
  <si>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</si>
  <si>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</si>
  <si>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</si>
  <si>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</si>
  <si>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</si>
  <si>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</si>
  <si>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</si>
  <si>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</si>
  <si>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</si>
  <si>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</si>
  <si>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</si>
  <si>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</si>
  <si>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</si>
  <si>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</si>
  <si>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</si>
  <si>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</si>
  <si>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</si>
  <si>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</si>
  <si>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</si>
  <si>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</si>
  <si>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</si>
  <si>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</si>
  <si>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</si>
  <si>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</si>
  <si>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</si>
  <si>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</si>
  <si>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</si>
  <si>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</si>
  <si>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</si>
  <si>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</si>
  <si>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</si>
  <si>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</si>
  <si>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</si>
  <si>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</si>
  <si>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</si>
  <si>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</si>
  <si>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</si>
  <si>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</si>
  <si>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</si>
  <si>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</si>
  <si>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</si>
  <si>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</si>
  <si>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</si>
  <si>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</si>
  <si>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</si>
  <si>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</si>
  <si>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</si>
  <si>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</si>
  <si>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</si>
  <si>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</si>
  <si>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</si>
  <si>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</si>
  <si>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</si>
  <si>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</si>
  <si>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</si>
  <si>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</si>
  <si>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</si>
  <si>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</si>
  <si>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</si>
  <si>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</si>
  <si>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</si>
  <si>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</si>
  <si>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</si>
  <si>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</si>
  <si>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</si>
  <si>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</si>
  <si>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</si>
  <si>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</si>
  <si>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</si>
  <si>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</si>
  <si>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</si>
  <si>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</si>
  <si>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</si>
  <si>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</si>
  <si>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</si>
  <si>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</si>
  <si>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</si>
  <si>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</si>
  <si>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</si>
  <si>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</si>
  <si>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</si>
  <si>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</si>
  <si>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</si>
  <si>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</si>
  <si>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</si>
  <si>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</si>
  <si>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</si>
  <si>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</si>
  <si>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</si>
  <si>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</si>
  <si>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</si>
  <si>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</si>
  <si>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</si>
  <si>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</si>
  <si>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</si>
  <si>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</si>
  <si>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</si>
  <si>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</si>
  <si>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</si>
  <si>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</si>
  <si>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</si>
  <si>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</si>
  <si>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</si>
  <si>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</si>
  <si>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</si>
  <si>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</si>
  <si>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</si>
  <si>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</si>
  <si>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</si>
  <si>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</si>
  <si>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</si>
  <si>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</si>
  <si>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</si>
  <si>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</si>
  <si>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</si>
  <si>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</si>
  <si>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</si>
  <si>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</si>
  <si>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</si>
  <si>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</si>
  <si>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</si>
  <si>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</si>
  <si>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</si>
  <si>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</si>
  <si>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</si>
  <si>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</si>
  <si>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</si>
  <si>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</si>
  <si>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</si>
  <si>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</si>
  <si>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</si>
  <si>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</si>
  <si>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</si>
  <si>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</si>
  <si>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</si>
  <si>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</si>
  <si>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</si>
  <si>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</si>
  <si>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</si>
  <si>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</si>
  <si>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</si>
  <si>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</si>
  <si>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</si>
  <si>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</si>
  <si>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</si>
  <si>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</si>
  <si>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</si>
  <si>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</si>
  <si>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</si>
  <si>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</si>
  <si>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</si>
  <si>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</si>
  <si>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</si>
  <si>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</si>
  <si>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</si>
  <si>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</si>
  <si>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</si>
  <si>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</si>
  <si>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</si>
  <si>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</si>
  <si>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</si>
  <si>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</si>
  <si>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</si>
  <si>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</si>
  <si>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</si>
  <si>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</si>
  <si>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</si>
  <si>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</si>
  <si>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</si>
  <si>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</si>
  <si>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</si>
  <si>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</si>
  <si>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</si>
  <si>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</si>
  <si>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</si>
  <si>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</si>
  <si>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Patronato de Explora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</si>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</sst>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7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4" fillId="0" borderId="0" xfId="9" applyNumberFormat="1" applyFont="1"/>
    <xf numFmtId="4" fontId="14" fillId="0" borderId="0" xfId="8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 2" xfId="1"/>
    <cellStyle name="Millares 2 2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618076</xdr:colOff>
      <xdr:row>2</xdr:row>
      <xdr:rowOff>161925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991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1356863</xdr:colOff>
      <xdr:row>3</xdr:row>
      <xdr:rowOff>13657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1816" cy="74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1276350</xdr:colOff>
      <xdr:row>2</xdr:row>
      <xdr:rowOff>229743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70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434304</xdr:colOff>
      <xdr:row>1</xdr:row>
      <xdr:rowOff>161925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105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1037262</xdr:colOff>
      <xdr:row>2</xdr:row>
      <xdr:rowOff>142874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012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960628</xdr:colOff>
      <xdr:row>1</xdr:row>
      <xdr:rowOff>200025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9703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152400</xdr:rowOff>
    </xdr:from>
    <xdr:to>
      <xdr:col>1</xdr:col>
      <xdr:colOff>932053</xdr:colOff>
      <xdr:row>3</xdr:row>
      <xdr:rowOff>104775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1179703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3</xdr:row>
      <xdr:rowOff>5461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0" cy="7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6" t="s">
        <v>646</v>
      </c>
      <c r="B1" s="146"/>
      <c r="C1" s="58"/>
      <c r="D1" s="55" t="s">
        <v>222</v>
      </c>
      <c r="E1" s="56">
        <v>2019</v>
      </c>
    </row>
    <row r="2" spans="1:5" ht="18.95" customHeight="1" x14ac:dyDescent="0.2">
      <c r="A2" s="147" t="s">
        <v>533</v>
      </c>
      <c r="B2" s="147"/>
      <c r="C2" s="77"/>
      <c r="D2" s="55" t="s">
        <v>224</v>
      </c>
      <c r="E2" s="58" t="s">
        <v>225</v>
      </c>
    </row>
    <row r="3" spans="1:5" ht="18.95" customHeight="1" x14ac:dyDescent="0.2">
      <c r="A3" s="148" t="s">
        <v>647</v>
      </c>
      <c r="B3" s="148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4" sqref="A4:C4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52" t="s">
        <v>646</v>
      </c>
      <c r="B1" s="153"/>
      <c r="C1" s="154"/>
    </row>
    <row r="2" spans="1:3" s="78" customFormat="1" ht="18" customHeight="1" x14ac:dyDescent="0.25">
      <c r="A2" s="155" t="s">
        <v>530</v>
      </c>
      <c r="B2" s="156"/>
      <c r="C2" s="157"/>
    </row>
    <row r="3" spans="1:3" s="78" customFormat="1" ht="18" customHeight="1" x14ac:dyDescent="0.25">
      <c r="A3" s="155" t="str">
        <f>+ESF!A3</f>
        <v>Correspondiente del 01 de Enero al 31 de Diciembre</v>
      </c>
      <c r="B3" s="158"/>
      <c r="C3" s="157"/>
    </row>
    <row r="4" spans="1:3" s="80" customFormat="1" ht="18" customHeight="1" x14ac:dyDescent="0.2">
      <c r="A4" s="159" t="s">
        <v>526</v>
      </c>
      <c r="B4" s="160"/>
      <c r="C4" s="161"/>
    </row>
    <row r="5" spans="1:3" x14ac:dyDescent="0.2">
      <c r="A5" s="95" t="s">
        <v>566</v>
      </c>
      <c r="B5" s="95"/>
      <c r="C5" s="96">
        <v>81445969.790000007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81445969.790000007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A4" sqref="A4:C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2" t="s">
        <v>646</v>
      </c>
      <c r="B1" s="163"/>
      <c r="C1" s="164"/>
    </row>
    <row r="2" spans="1:3" s="81" customFormat="1" ht="18.95" customHeight="1" x14ac:dyDescent="0.25">
      <c r="A2" s="165" t="s">
        <v>531</v>
      </c>
      <c r="B2" s="166"/>
      <c r="C2" s="167"/>
    </row>
    <row r="3" spans="1:3" s="81" customFormat="1" ht="18.95" customHeight="1" x14ac:dyDescent="0.25">
      <c r="A3" s="165" t="str">
        <f>+ESF!A3</f>
        <v>Correspondiente del 01 de Enero al 31 de Diciembre</v>
      </c>
      <c r="B3" s="166"/>
      <c r="C3" s="167"/>
    </row>
    <row r="4" spans="1:3" x14ac:dyDescent="0.2">
      <c r="A4" s="159" t="s">
        <v>526</v>
      </c>
      <c r="B4" s="160"/>
      <c r="C4" s="161"/>
    </row>
    <row r="5" spans="1:3" x14ac:dyDescent="0.2">
      <c r="A5" s="125" t="s">
        <v>579</v>
      </c>
      <c r="B5" s="95"/>
      <c r="C5" s="118">
        <v>40877968.460000001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0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0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0</v>
      </c>
    </row>
    <row r="31" spans="1:3" x14ac:dyDescent="0.2">
      <c r="A31" s="135" t="s">
        <v>601</v>
      </c>
      <c r="B31" s="117" t="s">
        <v>472</v>
      </c>
      <c r="C31" s="128">
        <v>0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0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40877968.460000001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1" t="str">
        <f>'Notas a los Edos Financieros'!A1</f>
        <v>Patronato de Explora</v>
      </c>
      <c r="B1" s="168"/>
      <c r="C1" s="168"/>
      <c r="D1" s="168"/>
      <c r="E1" s="168"/>
      <c r="F1" s="168"/>
      <c r="G1" s="68" t="s">
        <v>222</v>
      </c>
      <c r="H1" s="69">
        <f>'Notas a los Edos Financieros'!E1</f>
        <v>2019</v>
      </c>
    </row>
    <row r="2" spans="1:10" ht="18.95" customHeight="1" x14ac:dyDescent="0.2">
      <c r="A2" s="151" t="s">
        <v>532</v>
      </c>
      <c r="B2" s="168"/>
      <c r="C2" s="168"/>
      <c r="D2" s="168"/>
      <c r="E2" s="168"/>
      <c r="F2" s="168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69" t="str">
        <f>'Notas a los Edos Financieros'!A3</f>
        <v>Correspondiente del 01 de Enero al 31 de Diciembre</v>
      </c>
      <c r="B3" s="170"/>
      <c r="C3" s="170"/>
      <c r="D3" s="170"/>
      <c r="E3" s="170"/>
      <c r="F3" s="170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1" t="s">
        <v>37</v>
      </c>
      <c r="B5" s="171"/>
      <c r="C5" s="171"/>
      <c r="D5" s="171"/>
      <c r="E5" s="17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2" t="s">
        <v>39</v>
      </c>
      <c r="C10" s="172"/>
      <c r="D10" s="172"/>
      <c r="E10" s="172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2" t="s">
        <v>41</v>
      </c>
      <c r="C12" s="172"/>
      <c r="D12" s="172"/>
      <c r="E12" s="172"/>
    </row>
    <row r="13" spans="1:8" s="7" customFormat="1" ht="26.1" customHeight="1" x14ac:dyDescent="0.2">
      <c r="A13" s="142" t="s">
        <v>644</v>
      </c>
      <c r="B13" s="172" t="s">
        <v>42</v>
      </c>
      <c r="C13" s="172"/>
      <c r="D13" s="172"/>
      <c r="E13" s="17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3" t="s">
        <v>45</v>
      </c>
      <c r="C31" s="173"/>
      <c r="D31" s="173"/>
      <c r="E31" s="17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B126" sqref="B12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9" t="str">
        <f>'Notas a los Edos Financieros'!A1</f>
        <v>Patronato de Explora</v>
      </c>
      <c r="B1" s="150"/>
      <c r="C1" s="150"/>
      <c r="D1" s="150"/>
      <c r="E1" s="150"/>
      <c r="F1" s="150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49" t="s">
        <v>223</v>
      </c>
      <c r="B2" s="150"/>
      <c r="C2" s="150"/>
      <c r="D2" s="150"/>
      <c r="E2" s="150"/>
      <c r="F2" s="150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49" t="str">
        <f>'Notas a los Edos Financieros'!A3</f>
        <v>Correspondiente del 01 de Enero al 31 de Diciembre</v>
      </c>
      <c r="B3" s="150"/>
      <c r="C3" s="150"/>
      <c r="D3" s="150"/>
      <c r="E3" s="150"/>
      <c r="F3" s="150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37187651.450000003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73877.84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5635325.9800000004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13000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4034505.49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f>SUM(C53:C59)</f>
        <v>76265827.739999995</v>
      </c>
      <c r="D52" s="65">
        <f t="shared" ref="D52:E52" si="0">SUM(D53:D59)</f>
        <v>67756.42</v>
      </c>
      <c r="E52" s="65">
        <f t="shared" si="0"/>
        <v>592868.5</v>
      </c>
    </row>
    <row r="53" spans="1:9" x14ac:dyDescent="0.2">
      <c r="A53" s="63">
        <v>1231</v>
      </c>
      <c r="B53" s="61" t="s">
        <v>261</v>
      </c>
      <c r="C53" s="65">
        <v>426412.5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70761198.890000001</v>
      </c>
      <c r="D55" s="65">
        <v>67756.42</v>
      </c>
      <c r="E55" s="145">
        <v>592868.5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5078216.3499999996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f>SUM(C61:C68)</f>
        <v>30767557.919999998</v>
      </c>
      <c r="D60" s="65">
        <f t="shared" ref="D60:E60" si="1">SUM(D61:D68)</f>
        <v>3626092.43</v>
      </c>
      <c r="E60" s="65">
        <f t="shared" si="1"/>
        <v>11815878.109999999</v>
      </c>
    </row>
    <row r="61" spans="1:9" x14ac:dyDescent="0.2">
      <c r="A61" s="63">
        <v>1241</v>
      </c>
      <c r="B61" s="61" t="s">
        <v>269</v>
      </c>
      <c r="C61" s="65">
        <v>10350452.189999999</v>
      </c>
      <c r="D61" s="65">
        <f>12173.78+1927871.97+14866.45+29271.09+16752.64</f>
        <v>2000935.93</v>
      </c>
      <c r="E61" s="65">
        <f>648932.59+4381423.57+44574.07+64713.33+486091.88</f>
        <v>5625735.4400000004</v>
      </c>
    </row>
    <row r="62" spans="1:9" x14ac:dyDescent="0.2">
      <c r="A62" s="63">
        <v>1242</v>
      </c>
      <c r="B62" s="61" t="s">
        <v>270</v>
      </c>
      <c r="C62" s="65">
        <v>19788491.57</v>
      </c>
      <c r="D62" s="65">
        <f>16590+20635.06+2686.88+1575618.46</f>
        <v>1615530.4</v>
      </c>
      <c r="E62" s="65">
        <f>92627.5+87523.29+671.72+5644307.23</f>
        <v>5825129.7400000002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346486.14</v>
      </c>
      <c r="D64" s="65">
        <v>0</v>
      </c>
      <c r="E64" s="65">
        <v>323988.13</v>
      </c>
    </row>
    <row r="65" spans="1:9" x14ac:dyDescent="0.2">
      <c r="A65" s="63">
        <v>1245</v>
      </c>
      <c r="B65" s="61" t="s">
        <v>273</v>
      </c>
      <c r="C65" s="65">
        <v>75369</v>
      </c>
      <c r="D65" s="65">
        <v>7536.96</v>
      </c>
      <c r="E65" s="65">
        <v>21982.69</v>
      </c>
    </row>
    <row r="66" spans="1:9" x14ac:dyDescent="0.2">
      <c r="A66" s="63">
        <v>1246</v>
      </c>
      <c r="B66" s="61" t="s">
        <v>274</v>
      </c>
      <c r="C66" s="65">
        <v>206759.02</v>
      </c>
      <c r="D66" s="65">
        <f>1618.14+471</f>
        <v>2089.1400000000003</v>
      </c>
      <c r="E66" s="65">
        <f>16883.36+2158.75</f>
        <v>19042.11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f>SUM(C73:C84)</f>
        <v>4446527.5599999996</v>
      </c>
      <c r="D72" s="65">
        <f t="shared" ref="D72:E72" si="2">SUM(D73:D84)</f>
        <v>635845.42000000004</v>
      </c>
      <c r="E72" s="65">
        <f t="shared" si="2"/>
        <v>1239131.77</v>
      </c>
    </row>
    <row r="73" spans="1:9" x14ac:dyDescent="0.2">
      <c r="A73" s="63">
        <v>1251</v>
      </c>
      <c r="B73" s="61" t="s">
        <v>279</v>
      </c>
      <c r="C73" s="65">
        <v>3428142.9</v>
      </c>
      <c r="D73" s="65">
        <v>507458.03</v>
      </c>
      <c r="E73" s="65">
        <v>886845.37</v>
      </c>
    </row>
    <row r="74" spans="1:9" x14ac:dyDescent="0.2">
      <c r="A74" s="63">
        <v>1252</v>
      </c>
      <c r="B74" s="61" t="s">
        <v>280</v>
      </c>
      <c r="C74" s="65">
        <v>151025.32</v>
      </c>
      <c r="D74" s="65">
        <f>825.7+3439.79</f>
        <v>4265.49</v>
      </c>
      <c r="E74" s="65">
        <f>4020.41+12725.83</f>
        <v>16746.239999999998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867359.34</v>
      </c>
      <c r="D76" s="65">
        <v>124121.9</v>
      </c>
      <c r="E76" s="65">
        <v>335540.15999999997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f>SUM(C102:C114)</f>
        <v>832597.73</v>
      </c>
      <c r="D101" s="65">
        <v>0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435593.51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101879</v>
      </c>
      <c r="D103" s="65">
        <v>0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295125.21999999997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f>SUM(C119:C124)</f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workbookViewId="0">
      <selection activeCell="C194" sqref="C194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7" t="str">
        <f>ESF!A1</f>
        <v>Patronato de Explora</v>
      </c>
      <c r="B1" s="147"/>
      <c r="C1" s="147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7" t="s">
        <v>335</v>
      </c>
      <c r="B2" s="147"/>
      <c r="C2" s="147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7" t="str">
        <f>ESF!A3</f>
        <v>Correspondiente del 01 de Enero al 31 de Diciembre</v>
      </c>
      <c r="B3" s="147"/>
      <c r="C3" s="147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SUM(C9:C54)</f>
        <v>13054721.74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13054721.74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f>SUM(C59:C69)</f>
        <v>67558055.170000002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67558055.170000002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f>SUM(C74:C94)</f>
        <v>833192.88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810995.88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22197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f>+C99+C185+C218</f>
        <v>40877968.460000008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f>+C100+C107+C117</f>
        <v>36548274.190000005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393</v>
      </c>
      <c r="C100" s="93">
        <f>SUM(C101:C106)</f>
        <v>15399330.300000001</v>
      </c>
      <c r="D100" s="94">
        <f t="shared" ref="D100:D163" si="0">C100/$C$99</f>
        <v>0.42134220127453842</v>
      </c>
      <c r="E100" s="90"/>
    </row>
    <row r="101" spans="1:5" x14ac:dyDescent="0.2">
      <c r="A101" s="92">
        <v>5111</v>
      </c>
      <c r="B101" s="90" t="s">
        <v>394</v>
      </c>
      <c r="C101" s="93">
        <v>7119370.3200000003</v>
      </c>
      <c r="D101" s="94">
        <f t="shared" si="0"/>
        <v>0.19479361140253063</v>
      </c>
      <c r="E101" s="90"/>
    </row>
    <row r="102" spans="1:5" x14ac:dyDescent="0.2">
      <c r="A102" s="92">
        <v>5112</v>
      </c>
      <c r="B102" s="90" t="s">
        <v>395</v>
      </c>
      <c r="C102" s="93">
        <v>2166963.21</v>
      </c>
      <c r="D102" s="94">
        <f t="shared" si="0"/>
        <v>5.9290438687605779E-2</v>
      </c>
      <c r="E102" s="90"/>
    </row>
    <row r="103" spans="1:5" x14ac:dyDescent="0.2">
      <c r="A103" s="92">
        <v>5113</v>
      </c>
      <c r="B103" s="90" t="s">
        <v>396</v>
      </c>
      <c r="C103" s="93">
        <v>810738.55</v>
      </c>
      <c r="D103" s="94">
        <f t="shared" si="0"/>
        <v>2.2182676691799217E-2</v>
      </c>
      <c r="E103" s="90"/>
    </row>
    <row r="104" spans="1:5" x14ac:dyDescent="0.2">
      <c r="A104" s="92">
        <v>5114</v>
      </c>
      <c r="B104" s="90" t="s">
        <v>397</v>
      </c>
      <c r="C104" s="93">
        <v>2669930.0299999998</v>
      </c>
      <c r="D104" s="94">
        <f t="shared" si="0"/>
        <v>7.3052150591847123E-2</v>
      </c>
      <c r="E104" s="90"/>
    </row>
    <row r="105" spans="1:5" x14ac:dyDescent="0.2">
      <c r="A105" s="92">
        <v>5115</v>
      </c>
      <c r="B105" s="90" t="s">
        <v>398</v>
      </c>
      <c r="C105" s="93">
        <v>1239294.46</v>
      </c>
      <c r="D105" s="94">
        <f t="shared" si="0"/>
        <v>3.3908426251740335E-2</v>
      </c>
      <c r="E105" s="90"/>
    </row>
    <row r="106" spans="1:5" x14ac:dyDescent="0.2">
      <c r="A106" s="92">
        <v>5116</v>
      </c>
      <c r="B106" s="90" t="s">
        <v>399</v>
      </c>
      <c r="C106" s="93">
        <v>1393033.73</v>
      </c>
      <c r="D106" s="94">
        <f t="shared" si="0"/>
        <v>3.8114897649015364E-2</v>
      </c>
      <c r="E106" s="90"/>
    </row>
    <row r="107" spans="1:5" x14ac:dyDescent="0.2">
      <c r="A107" s="92">
        <v>5120</v>
      </c>
      <c r="B107" s="90" t="s">
        <v>400</v>
      </c>
      <c r="C107" s="93">
        <f>SUM(C108:C116)</f>
        <v>4464810.83</v>
      </c>
      <c r="D107" s="94">
        <f t="shared" si="0"/>
        <v>0.12216201527845656</v>
      </c>
      <c r="E107" s="90"/>
    </row>
    <row r="108" spans="1:5" x14ac:dyDescent="0.2">
      <c r="A108" s="92">
        <v>5121</v>
      </c>
      <c r="B108" s="90" t="s">
        <v>401</v>
      </c>
      <c r="C108" s="93">
        <v>885671.01</v>
      </c>
      <c r="D108" s="94">
        <f t="shared" si="0"/>
        <v>2.4232909203749188E-2</v>
      </c>
      <c r="E108" s="90"/>
    </row>
    <row r="109" spans="1:5" x14ac:dyDescent="0.2">
      <c r="A109" s="92">
        <v>5122</v>
      </c>
      <c r="B109" s="90" t="s">
        <v>402</v>
      </c>
      <c r="C109" s="93">
        <v>7659.33</v>
      </c>
      <c r="D109" s="94">
        <f t="shared" si="0"/>
        <v>2.095674876515968E-4</v>
      </c>
      <c r="E109" s="90"/>
    </row>
    <row r="110" spans="1:5" x14ac:dyDescent="0.2">
      <c r="A110" s="92">
        <v>5123</v>
      </c>
      <c r="B110" s="90" t="s">
        <v>403</v>
      </c>
      <c r="C110" s="93">
        <v>2696972.49</v>
      </c>
      <c r="D110" s="94">
        <f t="shared" si="0"/>
        <v>7.379206131538546E-2</v>
      </c>
      <c r="E110" s="90"/>
    </row>
    <row r="111" spans="1:5" x14ac:dyDescent="0.2">
      <c r="A111" s="92">
        <v>5124</v>
      </c>
      <c r="B111" s="90" t="s">
        <v>404</v>
      </c>
      <c r="C111" s="93">
        <v>446546.7</v>
      </c>
      <c r="D111" s="94">
        <f t="shared" si="0"/>
        <v>1.2217996879376043E-2</v>
      </c>
      <c r="E111" s="90"/>
    </row>
    <row r="112" spans="1:5" x14ac:dyDescent="0.2">
      <c r="A112" s="92">
        <v>5125</v>
      </c>
      <c r="B112" s="90" t="s">
        <v>405</v>
      </c>
      <c r="C112" s="93">
        <v>13641.29</v>
      </c>
      <c r="D112" s="94">
        <f t="shared" si="0"/>
        <v>3.7324033219966383E-4</v>
      </c>
      <c r="E112" s="90"/>
    </row>
    <row r="113" spans="1:5" x14ac:dyDescent="0.2">
      <c r="A113" s="92">
        <v>5126</v>
      </c>
      <c r="B113" s="90" t="s">
        <v>406</v>
      </c>
      <c r="C113" s="93">
        <v>161510.81</v>
      </c>
      <c r="D113" s="94">
        <f t="shared" si="0"/>
        <v>4.4191090709336713E-3</v>
      </c>
      <c r="E113" s="90"/>
    </row>
    <row r="114" spans="1:5" x14ac:dyDescent="0.2">
      <c r="A114" s="92">
        <v>5127</v>
      </c>
      <c r="B114" s="90" t="s">
        <v>407</v>
      </c>
      <c r="C114" s="93">
        <v>1120</v>
      </c>
      <c r="D114" s="94">
        <f t="shared" si="0"/>
        <v>3.0644401817102595E-5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251689.2</v>
      </c>
      <c r="D116" s="94">
        <f t="shared" si="0"/>
        <v>6.8864865873438383E-3</v>
      </c>
      <c r="E116" s="90"/>
    </row>
    <row r="117" spans="1:5" x14ac:dyDescent="0.2">
      <c r="A117" s="92">
        <v>5130</v>
      </c>
      <c r="B117" s="90" t="s">
        <v>410</v>
      </c>
      <c r="C117" s="93">
        <f>SUM(C118:C126)</f>
        <v>16684133.060000001</v>
      </c>
      <c r="D117" s="94">
        <f t="shared" si="0"/>
        <v>0.45649578344700492</v>
      </c>
      <c r="E117" s="90"/>
    </row>
    <row r="118" spans="1:5" x14ac:dyDescent="0.2">
      <c r="A118" s="92">
        <v>5131</v>
      </c>
      <c r="B118" s="90" t="s">
        <v>411</v>
      </c>
      <c r="C118" s="93">
        <v>1498342.37</v>
      </c>
      <c r="D118" s="94">
        <f t="shared" si="0"/>
        <v>4.0996255040955186E-2</v>
      </c>
      <c r="E118" s="90"/>
    </row>
    <row r="119" spans="1:5" x14ac:dyDescent="0.2">
      <c r="A119" s="92">
        <v>5132</v>
      </c>
      <c r="B119" s="90" t="s">
        <v>412</v>
      </c>
      <c r="C119" s="93">
        <v>2050776.16</v>
      </c>
      <c r="D119" s="94">
        <f t="shared" si="0"/>
        <v>5.6111436324977393E-2</v>
      </c>
      <c r="E119" s="90"/>
    </row>
    <row r="120" spans="1:5" x14ac:dyDescent="0.2">
      <c r="A120" s="92">
        <v>5133</v>
      </c>
      <c r="B120" s="90" t="s">
        <v>413</v>
      </c>
      <c r="C120" s="93">
        <v>1417306.14</v>
      </c>
      <c r="D120" s="94">
        <f t="shared" si="0"/>
        <v>3.8779016832148801E-2</v>
      </c>
      <c r="E120" s="90"/>
    </row>
    <row r="121" spans="1:5" x14ac:dyDescent="0.2">
      <c r="A121" s="92">
        <v>5134</v>
      </c>
      <c r="B121" s="90" t="s">
        <v>414</v>
      </c>
      <c r="C121" s="93">
        <v>338853.84</v>
      </c>
      <c r="D121" s="94">
        <f t="shared" si="0"/>
        <v>9.2714046698466005E-3</v>
      </c>
      <c r="E121" s="90"/>
    </row>
    <row r="122" spans="1:5" x14ac:dyDescent="0.2">
      <c r="A122" s="92">
        <v>5135</v>
      </c>
      <c r="B122" s="90" t="s">
        <v>415</v>
      </c>
      <c r="C122" s="93">
        <v>2892226.5600000001</v>
      </c>
      <c r="D122" s="94">
        <f t="shared" si="0"/>
        <v>7.9134422188157486E-2</v>
      </c>
      <c r="E122" s="90"/>
    </row>
    <row r="123" spans="1:5" x14ac:dyDescent="0.2">
      <c r="A123" s="92">
        <v>5136</v>
      </c>
      <c r="B123" s="90" t="s">
        <v>416</v>
      </c>
      <c r="C123" s="93">
        <v>3944399.5</v>
      </c>
      <c r="D123" s="94">
        <f t="shared" si="0"/>
        <v>0.10792300286176658</v>
      </c>
      <c r="E123" s="90"/>
    </row>
    <row r="124" spans="1:5" x14ac:dyDescent="0.2">
      <c r="A124" s="92">
        <v>5137</v>
      </c>
      <c r="B124" s="90" t="s">
        <v>417</v>
      </c>
      <c r="C124" s="93">
        <v>467202.8</v>
      </c>
      <c r="D124" s="94">
        <f t="shared" si="0"/>
        <v>1.2783169940424482E-2</v>
      </c>
      <c r="E124" s="90"/>
    </row>
    <row r="125" spans="1:5" x14ac:dyDescent="0.2">
      <c r="A125" s="92">
        <v>5138</v>
      </c>
      <c r="B125" s="90" t="s">
        <v>418</v>
      </c>
      <c r="C125" s="93">
        <v>426731.25</v>
      </c>
      <c r="D125" s="94">
        <f t="shared" si="0"/>
        <v>1.1675824904387911E-2</v>
      </c>
      <c r="E125" s="90"/>
    </row>
    <row r="126" spans="1:5" x14ac:dyDescent="0.2">
      <c r="A126" s="92">
        <v>5139</v>
      </c>
      <c r="B126" s="90" t="s">
        <v>419</v>
      </c>
      <c r="C126" s="93">
        <v>3648294.44</v>
      </c>
      <c r="D126" s="94">
        <f t="shared" si="0"/>
        <v>9.9821250684340432E-2</v>
      </c>
      <c r="E126" s="90"/>
    </row>
    <row r="127" spans="1:5" x14ac:dyDescent="0.2">
      <c r="A127" s="92">
        <v>5200</v>
      </c>
      <c r="B127" s="90" t="s">
        <v>420</v>
      </c>
      <c r="C127" s="93">
        <f>SUM(C128:C159)</f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421</v>
      </c>
      <c r="C128" s="93">
        <f>SUM(C129:C130)</f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f>SUM(C132:C133)</f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f>SUM(C161:C169)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f>SUM(C171:C184)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f>SUM(C186:C217)</f>
        <v>4329694.2700000005</v>
      </c>
      <c r="D185" s="94">
        <f t="shared" si="1"/>
        <v>0.11846508120989885</v>
      </c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67756.42</v>
      </c>
      <c r="D189" s="94">
        <f t="shared" si="1"/>
        <v>1.8538883572931843E-3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3626092.43</v>
      </c>
      <c r="D191" s="94">
        <f t="shared" si="1"/>
        <v>9.9213779866851759E-2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635845.42000000004</v>
      </c>
      <c r="D193" s="94">
        <f t="shared" si="1"/>
        <v>1.7397412985753896E-2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f>SUM(C219:C220)</f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1" t="str">
        <f>ESF!A1</f>
        <v>Patronato de Explora</v>
      </c>
      <c r="B1" s="151"/>
      <c r="C1" s="151"/>
      <c r="D1" s="68" t="s">
        <v>222</v>
      </c>
      <c r="E1" s="69">
        <f>ESF!H1</f>
        <v>2019</v>
      </c>
    </row>
    <row r="2" spans="1:5" ht="18.95" customHeight="1" x14ac:dyDescent="0.2">
      <c r="A2" s="151" t="s">
        <v>500</v>
      </c>
      <c r="B2" s="151"/>
      <c r="C2" s="151"/>
      <c r="D2" s="68" t="s">
        <v>224</v>
      </c>
      <c r="E2" s="69" t="str">
        <f>ESF!H2</f>
        <v>Trimestral</v>
      </c>
    </row>
    <row r="3" spans="1:5" ht="18.95" customHeight="1" x14ac:dyDescent="0.2">
      <c r="A3" s="151" t="str">
        <f>ESF!A3</f>
        <v>Correspondiente del 01 de Enero al 31 de Diciembre</v>
      </c>
      <c r="B3" s="151"/>
      <c r="C3" s="151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42480337.960000001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40568001.329999998</v>
      </c>
    </row>
    <row r="15" spans="1:5" x14ac:dyDescent="0.2">
      <c r="A15" s="74">
        <v>3220</v>
      </c>
      <c r="B15" s="70" t="s">
        <v>505</v>
      </c>
      <c r="C15" s="75">
        <v>67432850.189999998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55" sqref="C55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1" t="str">
        <f>ESF!A1</f>
        <v>Patronato de Explora</v>
      </c>
      <c r="B1" s="151"/>
      <c r="C1" s="151"/>
      <c r="D1" s="68" t="s">
        <v>222</v>
      </c>
      <c r="E1" s="69">
        <f>ESF!H1</f>
        <v>2019</v>
      </c>
    </row>
    <row r="2" spans="1:5" s="76" customFormat="1" ht="18.95" customHeight="1" x14ac:dyDescent="0.25">
      <c r="A2" s="151" t="s">
        <v>518</v>
      </c>
      <c r="B2" s="151"/>
      <c r="C2" s="151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1" t="str">
        <f>ESF!A3</f>
        <v>Correspondiente del 01 de Enero al 31 de Diciembre</v>
      </c>
      <c r="B3" s="151"/>
      <c r="C3" s="151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81325.5</v>
      </c>
      <c r="D8" s="75">
        <v>65256.5</v>
      </c>
    </row>
    <row r="9" spans="1:5" x14ac:dyDescent="0.2">
      <c r="A9" s="74">
        <v>1112</v>
      </c>
      <c r="B9" s="70" t="s">
        <v>520</v>
      </c>
      <c r="C9" s="75">
        <v>6284278.6900000004</v>
      </c>
      <c r="D9" s="75">
        <v>8523163.0600000005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37187651.450000003</v>
      </c>
      <c r="D11" s="75">
        <v>9836572.3499999996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f>SUM(C8:C14)</f>
        <v>43553255.640000001</v>
      </c>
      <c r="D15" s="75">
        <f>SUM(D8:D14)</f>
        <v>18424991.91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f>SUM(C21:C27)</f>
        <v>76265827.739999995</v>
      </c>
      <c r="D20" s="70">
        <v>100</v>
      </c>
      <c r="E20" s="144">
        <f>SUM(E21:E27)</f>
        <v>771962.26999999955</v>
      </c>
    </row>
    <row r="21" spans="1:5" x14ac:dyDescent="0.2">
      <c r="A21" s="74">
        <v>1231</v>
      </c>
      <c r="B21" s="70" t="s">
        <v>261</v>
      </c>
      <c r="C21" s="75">
        <v>426412.5</v>
      </c>
      <c r="D21" s="70">
        <v>100</v>
      </c>
      <c r="E21" s="144">
        <v>426412.5</v>
      </c>
    </row>
    <row r="22" spans="1:5" x14ac:dyDescent="0.2">
      <c r="A22" s="74">
        <v>1232</v>
      </c>
      <c r="B22" s="70" t="s">
        <v>262</v>
      </c>
      <c r="C22" s="75">
        <v>0</v>
      </c>
      <c r="E22" s="144"/>
    </row>
    <row r="23" spans="1:5" x14ac:dyDescent="0.2">
      <c r="A23" s="74">
        <v>1233</v>
      </c>
      <c r="B23" s="70" t="s">
        <v>263</v>
      </c>
      <c r="C23" s="75">
        <v>70761198.890000001</v>
      </c>
      <c r="D23" s="70">
        <v>100</v>
      </c>
      <c r="E23" s="144">
        <f>28986257.57-426412.5</f>
        <v>28559845.07</v>
      </c>
    </row>
    <row r="24" spans="1:5" x14ac:dyDescent="0.2">
      <c r="A24" s="74">
        <v>1234</v>
      </c>
      <c r="B24" s="70" t="s">
        <v>264</v>
      </c>
      <c r="C24" s="75">
        <v>0</v>
      </c>
      <c r="E24" s="144"/>
    </row>
    <row r="25" spans="1:5" x14ac:dyDescent="0.2">
      <c r="A25" s="74">
        <v>1235</v>
      </c>
      <c r="B25" s="70" t="s">
        <v>265</v>
      </c>
      <c r="C25" s="75">
        <v>0</v>
      </c>
      <c r="E25" s="144"/>
    </row>
    <row r="26" spans="1:5" x14ac:dyDescent="0.2">
      <c r="A26" s="74">
        <v>1236</v>
      </c>
      <c r="B26" s="70" t="s">
        <v>266</v>
      </c>
      <c r="C26" s="75">
        <v>5078216.3499999996</v>
      </c>
      <c r="D26" s="70">
        <v>100</v>
      </c>
      <c r="E26" s="144">
        <f>2791473.84-31005769.14</f>
        <v>-28214295.300000001</v>
      </c>
    </row>
    <row r="27" spans="1:5" x14ac:dyDescent="0.2">
      <c r="A27" s="74">
        <v>1239</v>
      </c>
      <c r="B27" s="70" t="s">
        <v>267</v>
      </c>
      <c r="C27" s="75">
        <v>0</v>
      </c>
      <c r="E27" s="144"/>
    </row>
    <row r="28" spans="1:5" x14ac:dyDescent="0.2">
      <c r="A28" s="74">
        <v>1240</v>
      </c>
      <c r="B28" s="70" t="s">
        <v>268</v>
      </c>
      <c r="C28" s="75">
        <f>SUM(C29:C36)</f>
        <v>30767557.919999998</v>
      </c>
      <c r="D28" s="70">
        <v>100</v>
      </c>
      <c r="E28" s="144">
        <f>SUM(E29:E36)</f>
        <v>9871127.3499999996</v>
      </c>
    </row>
    <row r="29" spans="1:5" x14ac:dyDescent="0.2">
      <c r="A29" s="74">
        <v>1241</v>
      </c>
      <c r="B29" s="70" t="s">
        <v>269</v>
      </c>
      <c r="C29" s="75">
        <v>10350452.189999999</v>
      </c>
      <c r="D29" s="70">
        <v>100</v>
      </c>
      <c r="E29" s="144">
        <f>2171133.9-1831601.92</f>
        <v>339531.98</v>
      </c>
    </row>
    <row r="30" spans="1:5" x14ac:dyDescent="0.2">
      <c r="A30" s="74">
        <v>1242</v>
      </c>
      <c r="B30" s="70" t="s">
        <v>270</v>
      </c>
      <c r="C30" s="75">
        <v>19788491.57</v>
      </c>
      <c r="D30" s="70">
        <v>100</v>
      </c>
      <c r="E30" s="144">
        <f>12398725.09-2866354.72</f>
        <v>9532370.3699999992</v>
      </c>
    </row>
    <row r="31" spans="1:5" x14ac:dyDescent="0.2">
      <c r="A31" s="74">
        <v>1243</v>
      </c>
      <c r="B31" s="70" t="s">
        <v>271</v>
      </c>
      <c r="C31" s="75">
        <v>0</v>
      </c>
      <c r="E31" s="144"/>
    </row>
    <row r="32" spans="1:5" x14ac:dyDescent="0.2">
      <c r="A32" s="74">
        <v>1244</v>
      </c>
      <c r="B32" s="70" t="s">
        <v>272</v>
      </c>
      <c r="C32" s="75">
        <v>346486.14</v>
      </c>
      <c r="E32" s="144"/>
    </row>
    <row r="33" spans="1:5" x14ac:dyDescent="0.2">
      <c r="A33" s="74">
        <v>1245</v>
      </c>
      <c r="B33" s="70" t="s">
        <v>273</v>
      </c>
      <c r="C33" s="75">
        <v>75369</v>
      </c>
      <c r="E33" s="144"/>
    </row>
    <row r="34" spans="1:5" x14ac:dyDescent="0.2">
      <c r="A34" s="74">
        <v>1246</v>
      </c>
      <c r="B34" s="70" t="s">
        <v>274</v>
      </c>
      <c r="C34" s="75">
        <v>206759.02</v>
      </c>
      <c r="D34" s="70">
        <v>100</v>
      </c>
      <c r="E34" s="144">
        <f>5980-6755</f>
        <v>-775</v>
      </c>
    </row>
    <row r="35" spans="1:5" x14ac:dyDescent="0.2">
      <c r="A35" s="74">
        <v>1247</v>
      </c>
      <c r="B35" s="70" t="s">
        <v>275</v>
      </c>
      <c r="C35" s="75">
        <v>0</v>
      </c>
      <c r="E35" s="144"/>
    </row>
    <row r="36" spans="1:5" x14ac:dyDescent="0.2">
      <c r="A36" s="74">
        <v>1248</v>
      </c>
      <c r="B36" s="70" t="s">
        <v>276</v>
      </c>
      <c r="C36" s="75">
        <v>0</v>
      </c>
      <c r="E36" s="144"/>
    </row>
    <row r="37" spans="1:5" x14ac:dyDescent="0.2">
      <c r="A37" s="74">
        <v>1250</v>
      </c>
      <c r="B37" s="70" t="s">
        <v>278</v>
      </c>
      <c r="C37" s="75">
        <f>SUM(C38:C42)</f>
        <v>4446527.5599999996</v>
      </c>
      <c r="D37" s="70">
        <v>100</v>
      </c>
      <c r="E37" s="144">
        <f>SUM(E38:E42)</f>
        <v>81441.13</v>
      </c>
    </row>
    <row r="38" spans="1:5" x14ac:dyDescent="0.2">
      <c r="A38" s="74">
        <v>1251</v>
      </c>
      <c r="B38" s="70" t="s">
        <v>279</v>
      </c>
      <c r="C38" s="75">
        <v>3428142.9</v>
      </c>
      <c r="D38" s="70">
        <v>100</v>
      </c>
      <c r="E38" s="144">
        <f>79006.81-54173.39</f>
        <v>24833.42</v>
      </c>
    </row>
    <row r="39" spans="1:5" x14ac:dyDescent="0.2">
      <c r="A39" s="74">
        <v>1252</v>
      </c>
      <c r="B39" s="70" t="s">
        <v>280</v>
      </c>
      <c r="C39" s="75">
        <v>151025.32</v>
      </c>
      <c r="D39" s="70">
        <v>100</v>
      </c>
      <c r="E39" s="144">
        <f>63258.25-26782.43</f>
        <v>36475.82</v>
      </c>
    </row>
    <row r="40" spans="1:5" x14ac:dyDescent="0.2">
      <c r="A40" s="74">
        <v>1253</v>
      </c>
      <c r="B40" s="70" t="s">
        <v>281</v>
      </c>
      <c r="C40" s="75">
        <v>0</v>
      </c>
      <c r="E40" s="144"/>
    </row>
    <row r="41" spans="1:5" x14ac:dyDescent="0.2">
      <c r="A41" s="74">
        <v>1254</v>
      </c>
      <c r="B41" s="70" t="s">
        <v>282</v>
      </c>
      <c r="C41" s="75">
        <v>867359.34</v>
      </c>
      <c r="D41" s="70">
        <v>100</v>
      </c>
      <c r="E41" s="144">
        <f>39879.89-19748</f>
        <v>20131.89</v>
      </c>
    </row>
    <row r="42" spans="1:5" x14ac:dyDescent="0.2">
      <c r="A42" s="74">
        <v>1259</v>
      </c>
      <c r="B42" s="70" t="s">
        <v>283</v>
      </c>
      <c r="C42" s="75">
        <v>0</v>
      </c>
      <c r="E42" s="144"/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f>SUM(C47:C80)</f>
        <v>4329694.2700000005</v>
      </c>
      <c r="D46" s="144">
        <f>SUM(D47:D80)</f>
        <v>0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67756.42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3626092.43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635845.42000000004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2019-02-13T21:19:08Z</cp:lastPrinted>
  <dcterms:created xsi:type="dcterms:W3CDTF">2012-12-11T20:36:24Z</dcterms:created>
  <dcterms:modified xsi:type="dcterms:W3CDTF">2020-02-10T19:15:53Z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